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vali\Desktop\wix\Downloads para o  site\"/>
    </mc:Choice>
  </mc:AlternateContent>
  <bookViews>
    <workbookView xWindow="0" yWindow="0" windowWidth="20400" windowHeight="8205"/>
  </bookViews>
  <sheets>
    <sheet name="Análise do Ponto Equilibrio" sheetId="2" r:id="rId1"/>
    <sheet name="Grafico do Ponto de Equilíbrio" sheetId="5" r:id="rId2"/>
    <sheet name="Variables" sheetId="3" state="veryHidden" r:id="rId3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Breakeven_point">'Análise do Ponto Equilibrio'!$F$93</definedName>
    <definedName name="Company_name">'Análise do Ponto Equilibrio'!$B$5</definedName>
    <definedName name="DATA_01" hidden="1">'Análise do Ponto Equilibrio'!$B$5:$B$6</definedName>
    <definedName name="DATA_02" hidden="1">'Análise do Ponto Equilibrio'!#REF!</definedName>
    <definedName name="DATA_03" hidden="1">'Análise do Ponto Equilibrio'!#REF!</definedName>
    <definedName name="DATA_04" hidden="1">'Análise do Ponto Equilibrio'!#REF!</definedName>
    <definedName name="DATA_05" hidden="1">'Análise do Ponto Equilibrio'!#REF!</definedName>
    <definedName name="DATA_06" hidden="1">'Análise do Ponto Equilibrio'!$F$13:$F$17</definedName>
    <definedName name="DATA_07" hidden="1">'Análise do Ponto Equilibrio'!#REF!</definedName>
    <definedName name="DATA_08" hidden="1">'Análise do Ponto Equilibrio'!$H$7</definedName>
    <definedName name="Fixed_costs">'Análise do Ponto Equilibrio'!$F$25:$F$29</definedName>
    <definedName name="Gross_margin">'Análise do Ponto Equilibrio'!$G$22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'Análise do Ponto Equilibrio'!$G$32</definedName>
    <definedName name="Sales_price_unit">'Análise do Ponto Equilibrio'!$F$8</definedName>
    <definedName name="Sales_volume_units">'Análise do Ponto Equilibrio'!$F$9</definedName>
    <definedName name="TemplatePrintArea">'Análise do Ponto Equilibrio'!$B$4:$G$8</definedName>
    <definedName name="Total_fixed">'Análise do Ponto Equilibrio'!$G$30</definedName>
    <definedName name="Total_Sales">'Análise do Ponto Equilibrio'!$G$10</definedName>
    <definedName name="Total_variable">'Análise do Ponto Equilibrio'!$G$19</definedName>
    <definedName name="Unit_contrib_margin">'Análise do Ponto Equilibrio'!$F$21</definedName>
    <definedName name="Variable_cost_unit">'Análise do Ponto Equilibrio'!$F$18</definedName>
    <definedName name="Variable_costs_unit">'Análise do Ponto Equilibrio'!$F$13:$F$17</definedName>
    <definedName name="Variable_Unit_Cost">'Análise do Ponto Equilibrio'!$F$18</definedName>
  </definedNames>
  <calcPr calcId="162913"/>
</workbook>
</file>

<file path=xl/calcChain.xml><?xml version="1.0" encoding="utf-8"?>
<calcChain xmlns="http://schemas.openxmlformats.org/spreadsheetml/2006/main">
  <c r="D95" i="2" l="1"/>
  <c r="G30" i="2" l="1"/>
  <c r="D97" i="2" s="1"/>
  <c r="M95" i="2"/>
  <c r="L95" i="2"/>
  <c r="K95" i="2"/>
  <c r="J95" i="2"/>
  <c r="I95" i="2"/>
  <c r="H95" i="2"/>
  <c r="G95" i="2"/>
  <c r="G100" i="2" s="1"/>
  <c r="F95" i="2"/>
  <c r="E95" i="2"/>
  <c r="F18" i="2"/>
  <c r="N95" i="2"/>
  <c r="N97" i="2"/>
  <c r="F97" i="2"/>
  <c r="N96" i="2"/>
  <c r="M96" i="2"/>
  <c r="L96" i="2"/>
  <c r="K96" i="2"/>
  <c r="J96" i="2"/>
  <c r="I96" i="2"/>
  <c r="H96" i="2"/>
  <c r="G96" i="2"/>
  <c r="F96" i="2"/>
  <c r="E96" i="2"/>
  <c r="D96" i="2"/>
  <c r="G10" i="2"/>
  <c r="D100" i="2"/>
  <c r="K100" i="2"/>
  <c r="E100" i="2" l="1"/>
  <c r="I100" i="2"/>
  <c r="M100" i="2"/>
  <c r="N100" i="2"/>
  <c r="J97" i="2"/>
  <c r="M98" i="2"/>
  <c r="F100" i="2"/>
  <c r="H100" i="2"/>
  <c r="J100" i="2"/>
  <c r="L100" i="2"/>
  <c r="H97" i="2"/>
  <c r="L97" i="2"/>
  <c r="G19" i="2"/>
  <c r="F21" i="2"/>
  <c r="F93" i="2" s="1"/>
  <c r="E97" i="2"/>
  <c r="G97" i="2"/>
  <c r="I97" i="2"/>
  <c r="K97" i="2"/>
  <c r="M97" i="2"/>
  <c r="G22" i="2"/>
  <c r="G32" i="2" s="1"/>
  <c r="N98" i="2"/>
  <c r="N99" i="2" s="1"/>
  <c r="F98" i="2"/>
  <c r="F99" i="2" s="1"/>
  <c r="D98" i="2"/>
  <c r="D99" i="2" s="1"/>
  <c r="D101" i="2" s="1"/>
  <c r="J98" i="2"/>
  <c r="J99" i="2" s="1"/>
  <c r="J101" i="2" s="1"/>
  <c r="H98" i="2"/>
  <c r="L98" i="2"/>
  <c r="M99" i="2"/>
  <c r="E98" i="2"/>
  <c r="E99" i="2" s="1"/>
  <c r="E101" i="2" s="1"/>
  <c r="G98" i="2"/>
  <c r="I98" i="2"/>
  <c r="I99" i="2" s="1"/>
  <c r="I101" i="2" s="1"/>
  <c r="K98" i="2"/>
  <c r="M101" i="2" l="1"/>
  <c r="L99" i="2"/>
  <c r="L101" i="2" s="1"/>
  <c r="F101" i="2"/>
  <c r="H99" i="2"/>
  <c r="H101" i="2" s="1"/>
  <c r="N101" i="2"/>
  <c r="K99" i="2"/>
  <c r="K101" i="2" s="1"/>
  <c r="G99" i="2"/>
  <c r="G101" i="2" s="1"/>
</calcChain>
</file>

<file path=xl/sharedStrings.xml><?xml version="1.0" encoding="utf-8"?>
<sst xmlns="http://schemas.openxmlformats.org/spreadsheetml/2006/main" count="38" uniqueCount="38">
  <si>
    <t>_Example</t>
  </si>
  <si>
    <t>_Shading</t>
  </si>
  <si>
    <t>_Series</t>
  </si>
  <si>
    <t>_Look</t>
  </si>
  <si>
    <t>OfficeReady 3.0</t>
  </si>
  <si>
    <t xml:space="preserve">    Total Sales</t>
  </si>
  <si>
    <t>Análise de Ponto de Equilíbrio</t>
  </si>
  <si>
    <t>Vendas</t>
  </si>
  <si>
    <t>Custos variáveis</t>
  </si>
  <si>
    <t>Preço unitário de venda</t>
  </si>
  <si>
    <t>Volume de vendas em unidades</t>
  </si>
  <si>
    <t>Comissão unitaria</t>
  </si>
  <si>
    <t>Custo unitário de materiais</t>
  </si>
  <si>
    <t>Fretes sobre vendas</t>
  </si>
  <si>
    <t>Outros suprimentos</t>
  </si>
  <si>
    <t>Outros custos variáveis</t>
  </si>
  <si>
    <t>Custos variáveis por unidade</t>
  </si>
  <si>
    <t xml:space="preserve">    Total dos Custos Variáveis</t>
  </si>
  <si>
    <t>Margem de contribuiçào Unitária</t>
  </si>
  <si>
    <t>Custos Administrativos</t>
  </si>
  <si>
    <t>Custos Fixos de fábrica</t>
  </si>
  <si>
    <t>Despesas Comerciais fixas</t>
  </si>
  <si>
    <t>Aluguéis</t>
  </si>
  <si>
    <t>Outros Custos fixos</t>
  </si>
  <si>
    <t xml:space="preserve">    Total dos custos fixos no periodo</t>
  </si>
  <si>
    <t xml:space="preserve">    Lucro ou prejuizo</t>
  </si>
  <si>
    <t>Volume de venda por período</t>
  </si>
  <si>
    <t>Preço de venda unitário</t>
  </si>
  <si>
    <t>Custos fixos no período</t>
  </si>
  <si>
    <t>Custos Variáveis</t>
  </si>
  <si>
    <t>Total dos custos</t>
  </si>
  <si>
    <t>Total das vendas</t>
  </si>
  <si>
    <t>Lucro ou prejuízo</t>
  </si>
  <si>
    <t>RESULTADOS</t>
  </si>
  <si>
    <t>Ponto de equilibrio em Unidades</t>
  </si>
  <si>
    <t>Análise de volume de vendas</t>
  </si>
  <si>
    <t>Custos Fixos no Período</t>
  </si>
  <si>
    <t xml:space="preserve">    Margem Bruta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</si>
</sst>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R$ &quot;* #,##0.00_);_(&quot;R$ &quot;* \(#,##0.00\);_(&quot;R$ &quot;* &quot;-&quot;??_);_(@_)"/>
    <numFmt numFmtId="165" formatCode="mm/dd/yy"/>
    <numFmt numFmtId="166" formatCode="0_);[Red]\(0\)"/>
    <numFmt numFmtId="167" formatCode="0_);\(0\)"/>
    <numFmt numFmtId="168" formatCode="_(&quot;R$ &quot;* #,##0_);_(&quot;R$ &quot;* \(#,##0\);_(&quot;R$ &quot;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24"/>
      <color rgb="FF0033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38" fontId="0" fillId="0" borderId="0" applyFon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38" fontId="0" fillId="0" borderId="0" xfId="0"/>
    <xf numFmtId="38" fontId="2" fillId="0" borderId="0" xfId="0" applyFont="1" applyProtection="1"/>
    <xf numFmtId="37" fontId="2" fillId="0" borderId="0" xfId="0" applyNumberFormat="1" applyFont="1" applyProtection="1"/>
    <xf numFmtId="38" fontId="2" fillId="0" borderId="0" xfId="0" applyFont="1" applyFill="1" applyProtection="1"/>
    <xf numFmtId="38" fontId="3" fillId="0" borderId="0" xfId="0" applyFont="1" applyFill="1" applyAlignment="1" applyProtection="1">
      <alignment horizontal="left"/>
      <protection locked="0"/>
    </xf>
    <xf numFmtId="38" fontId="2" fillId="0" borderId="0" xfId="0" applyFont="1" applyFill="1" applyAlignment="1" applyProtection="1">
      <alignment horizontal="centerContinuous"/>
    </xf>
    <xf numFmtId="167" fontId="2" fillId="0" borderId="0" xfId="0" applyNumberFormat="1" applyFont="1" applyFill="1" applyAlignment="1" applyProtection="1">
      <alignment horizontal="centerContinuous"/>
    </xf>
    <xf numFmtId="38" fontId="2" fillId="0" borderId="0" xfId="0" applyFont="1" applyFill="1" applyAlignment="1" applyProtection="1">
      <alignment wrapText="1"/>
    </xf>
    <xf numFmtId="38" fontId="2" fillId="0" borderId="0" xfId="0" applyFont="1" applyAlignment="1" applyProtection="1">
      <protection locked="0"/>
    </xf>
    <xf numFmtId="38" fontId="4" fillId="0" borderId="0" xfId="0" applyFont="1" applyFill="1" applyAlignment="1" applyProtection="1">
      <alignment horizontal="centerContinuous" wrapText="1"/>
    </xf>
    <xf numFmtId="38" fontId="5" fillId="0" borderId="0" xfId="0" applyFont="1" applyFill="1" applyAlignment="1" applyProtection="1">
      <alignment wrapText="1"/>
    </xf>
    <xf numFmtId="38" fontId="2" fillId="0" borderId="0" xfId="0" applyFont="1" applyAlignment="1" applyProtection="1">
      <alignment wrapText="1"/>
    </xf>
    <xf numFmtId="37" fontId="2" fillId="0" borderId="0" xfId="0" applyNumberFormat="1" applyFont="1" applyFill="1" applyProtection="1"/>
    <xf numFmtId="167" fontId="2" fillId="0" borderId="0" xfId="0" applyNumberFormat="1" applyFont="1" applyFill="1" applyBorder="1" applyProtection="1"/>
    <xf numFmtId="38" fontId="2" fillId="0" borderId="0" xfId="0" applyFont="1" applyFill="1" applyProtection="1">
      <protection locked="0"/>
    </xf>
    <xf numFmtId="38" fontId="2" fillId="0" borderId="0" xfId="0" applyFont="1" applyProtection="1">
      <protection locked="0"/>
    </xf>
    <xf numFmtId="38" fontId="4" fillId="0" borderId="0" xfId="0" applyFont="1" applyProtection="1"/>
    <xf numFmtId="38" fontId="4" fillId="0" borderId="0" xfId="0" applyFont="1" applyFill="1" applyProtection="1">
      <protection locked="0"/>
    </xf>
    <xf numFmtId="37" fontId="2" fillId="0" borderId="0" xfId="0" applyNumberFormat="1" applyFont="1" applyFill="1" applyBorder="1" applyProtection="1"/>
    <xf numFmtId="38" fontId="4" fillId="0" borderId="0" xfId="0" applyFont="1" applyFill="1" applyProtection="1"/>
    <xf numFmtId="39" fontId="2" fillId="0" borderId="0" xfId="0" applyNumberFormat="1" applyFont="1" applyFill="1" applyBorder="1" applyProtection="1">
      <protection locked="0"/>
    </xf>
    <xf numFmtId="38" fontId="5" fillId="0" borderId="0" xfId="0" applyFont="1" applyFill="1" applyAlignment="1" applyProtection="1">
      <protection locked="0"/>
    </xf>
    <xf numFmtId="38" fontId="4" fillId="0" borderId="0" xfId="0" applyFont="1" applyProtection="1">
      <protection locked="0"/>
    </xf>
    <xf numFmtId="37" fontId="4" fillId="2" borderId="1" xfId="0" applyNumberFormat="1" applyFont="1" applyFill="1" applyBorder="1" applyProtection="1"/>
    <xf numFmtId="37" fontId="4" fillId="0" borderId="0" xfId="0" applyNumberFormat="1" applyFont="1" applyFill="1" applyBorder="1" applyProtection="1"/>
    <xf numFmtId="38" fontId="2" fillId="2" borderId="1" xfId="0" applyFont="1" applyFill="1" applyBorder="1" applyProtection="1"/>
    <xf numFmtId="40" fontId="2" fillId="2" borderId="1" xfId="0" applyNumberFormat="1" applyFont="1" applyFill="1" applyBorder="1" applyProtection="1"/>
    <xf numFmtId="38" fontId="2" fillId="0" borderId="0" xfId="0" applyFont="1" applyFill="1" applyBorder="1" applyProtection="1">
      <protection locked="0"/>
    </xf>
    <xf numFmtId="164" fontId="4" fillId="2" borderId="2" xfId="4" applyFont="1" applyFill="1" applyBorder="1" applyProtection="1"/>
    <xf numFmtId="167" fontId="7" fillId="0" borderId="0" xfId="0" applyNumberFormat="1" applyFont="1" applyProtection="1"/>
    <xf numFmtId="37" fontId="7" fillId="0" borderId="0" xfId="0" applyNumberFormat="1" applyFont="1" applyFill="1" applyAlignment="1" applyProtection="1">
      <alignment horizontal="centerContinuous"/>
    </xf>
    <xf numFmtId="37" fontId="8" fillId="0" borderId="0" xfId="0" applyNumberFormat="1" applyFont="1" applyFill="1" applyAlignment="1" applyProtection="1">
      <alignment horizontal="center" wrapText="1"/>
      <protection locked="0"/>
    </xf>
    <xf numFmtId="37" fontId="7" fillId="0" borderId="0" xfId="0" applyNumberFormat="1" applyFont="1" applyFill="1" applyProtection="1"/>
    <xf numFmtId="167" fontId="7" fillId="0" borderId="0" xfId="0" applyNumberFormat="1" applyFont="1" applyFill="1" applyBorder="1" applyProtection="1"/>
    <xf numFmtId="167" fontId="7" fillId="0" borderId="0" xfId="0" applyNumberFormat="1" applyFont="1" applyFill="1" applyProtection="1"/>
    <xf numFmtId="164" fontId="9" fillId="2" borderId="1" xfId="4" applyFont="1" applyFill="1" applyBorder="1" applyProtection="1"/>
    <xf numFmtId="37" fontId="7" fillId="0" borderId="0" xfId="0" applyNumberFormat="1" applyFont="1" applyProtection="1"/>
    <xf numFmtId="39" fontId="9" fillId="2" borderId="3" xfId="0" applyNumberFormat="1" applyFont="1" applyFill="1" applyBorder="1" applyProtection="1"/>
    <xf numFmtId="37" fontId="7" fillId="0" borderId="0" xfId="0" applyNumberFormat="1" applyFont="1" applyFill="1" applyBorder="1" applyProtection="1"/>
    <xf numFmtId="38" fontId="7" fillId="0" borderId="0" xfId="0" applyFont="1" applyProtection="1"/>
    <xf numFmtId="38" fontId="9" fillId="0" borderId="0" xfId="0" applyFont="1" applyProtection="1"/>
    <xf numFmtId="39" fontId="4" fillId="2" borderId="1" xfId="0" applyNumberFormat="1" applyFont="1" applyFill="1" applyBorder="1" applyProtection="1"/>
    <xf numFmtId="37" fontId="9" fillId="0" borderId="0" xfId="0" applyNumberFormat="1" applyFont="1" applyFill="1" applyBorder="1" applyProtection="1"/>
    <xf numFmtId="39" fontId="9" fillId="2" borderId="1" xfId="0" applyNumberFormat="1" applyFont="1" applyFill="1" applyBorder="1" applyProtection="1"/>
    <xf numFmtId="39" fontId="9" fillId="2" borderId="5" xfId="0" applyNumberFormat="1" applyFont="1" applyFill="1" applyBorder="1" applyProtection="1"/>
    <xf numFmtId="39" fontId="9" fillId="2" borderId="6" xfId="0" applyNumberFormat="1" applyFont="1" applyFill="1" applyBorder="1" applyProtection="1"/>
    <xf numFmtId="164" fontId="10" fillId="0" borderId="1" xfId="4" applyFont="1" applyFill="1" applyBorder="1" applyProtection="1">
      <protection locked="0"/>
    </xf>
    <xf numFmtId="37" fontId="10" fillId="0" borderId="1" xfId="0" applyNumberFormat="1" applyFont="1" applyFill="1" applyBorder="1" applyProtection="1">
      <protection locked="0"/>
    </xf>
    <xf numFmtId="164" fontId="10" fillId="0" borderId="2" xfId="4" applyFont="1" applyFill="1" applyBorder="1" applyProtection="1">
      <protection locked="0"/>
    </xf>
    <xf numFmtId="39" fontId="10" fillId="0" borderId="2" xfId="0" applyNumberFormat="1" applyFont="1" applyFill="1" applyBorder="1" applyProtection="1">
      <protection locked="0"/>
    </xf>
    <xf numFmtId="39" fontId="10" fillId="0" borderId="4" xfId="0" applyNumberFormat="1" applyFont="1" applyFill="1" applyBorder="1" applyProtection="1">
      <protection locked="0"/>
    </xf>
    <xf numFmtId="39" fontId="10" fillId="0" borderId="7" xfId="0" applyNumberFormat="1" applyFont="1" applyFill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168" fontId="2" fillId="2" borderId="1" xfId="4" applyNumberFormat="1" applyFont="1" applyFill="1" applyBorder="1" applyProtection="1"/>
    <xf numFmtId="168" fontId="2" fillId="2" borderId="3" xfId="4" applyNumberFormat="1" applyFont="1" applyFill="1" applyBorder="1" applyProtection="1"/>
    <xf numFmtId="168" fontId="4" fillId="2" borderId="8" xfId="4" applyNumberFormat="1" applyFont="1" applyFill="1" applyBorder="1" applyProtection="1"/>
    <xf numFmtId="38" fontId="11" fillId="4" borderId="0" xfId="0" applyFont="1" applyFill="1" applyAlignment="1" applyProtection="1">
      <alignment horizontal="center"/>
      <protection locked="0"/>
    </xf>
    <xf numFmtId="38" fontId="6" fillId="3" borderId="0" xfId="0" applyFont="1" applyFill="1" applyAlignment="1" applyProtection="1">
      <alignment horizontal="right"/>
      <protection locked="0"/>
    </xf>
  </cellXfs>
  <cellStyles count="5">
    <cellStyle name="Date" xfId="1"/>
    <cellStyle name="Fixed" xfId="2"/>
    <cellStyle name="Moeda" xfId="4" builtinId="4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Análise da Composição</a:t>
            </a:r>
            <a:r>
              <a:rPr lang="pt-BR" baseline="0"/>
              <a:t> do Preço</a:t>
            </a:r>
            <a:endParaRPr lang="pt-BR"/>
          </a:p>
        </c:rich>
      </c:tx>
      <c:layout/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2F-4DAC-8CC4-C77B2A4136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2F-4DAC-8CC4-C77B2A41363B}"/>
              </c:ext>
            </c:extLst>
          </c:dPt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('Análise do Ponto Equilibrio'!$C$18,'Análise do Ponto Equilibrio'!$C$21)</c:f>
              <c:strCache>
                <c:ptCount val="2"/>
                <c:pt idx="0">
                  <c:v>Custos variáveis por unidade</c:v>
                </c:pt>
                <c:pt idx="1">
                  <c:v>Margem de contribuiçào Unitária</c:v>
                </c:pt>
              </c:strCache>
            </c:strRef>
          </c:cat>
          <c:val>
            <c:numRef>
              <c:f>('Análise do Ponto Equilibrio'!$F$18,'Análise do Ponto Equilibrio'!$F$21)</c:f>
              <c:numCache>
                <c:formatCode>#,##0.00_);\(#,##0.00\)</c:formatCode>
                <c:ptCount val="2"/>
                <c:pt idx="0" formatCode="_(&quot;R$ &quot;* #,##0.00_);_(&quot;R$ &quot;* \(#,##0.00\);_(&quot;R$ &quot;* &quot;-&quot;??_);_(@_)">
                  <c:v>7.6</c:v>
                </c:pt>
                <c:pt idx="1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2F-4DAC-8CC4-C77B2A41363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Participação</a:t>
            </a:r>
            <a:r>
              <a:rPr lang="pt-BR" baseline="0"/>
              <a:t> dos custos unitários</a:t>
            </a:r>
            <a:endParaRPr lang="pt-BR"/>
          </a:p>
        </c:rich>
      </c:tx>
      <c:layout/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F8-4BB3-89AE-5CEF0797E5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F8-4BB3-89AE-5CEF0797E5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F8-4BB3-89AE-5CEF0797E5E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FF8-4BB3-89AE-5CEF0797E5E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FF8-4BB3-89AE-5CEF0797E5E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'Análise do Ponto Equilibrio'!$C$13:$C$17</c:f>
              <c:strCache>
                <c:ptCount val="5"/>
                <c:pt idx="0">
                  <c:v>Comissão unitaria</c:v>
                </c:pt>
                <c:pt idx="1">
                  <c:v>Custo unitário de materiais</c:v>
                </c:pt>
                <c:pt idx="2">
                  <c:v>Fretes sobre vendas</c:v>
                </c:pt>
                <c:pt idx="3">
                  <c:v>Outros suprimentos</c:v>
                </c:pt>
                <c:pt idx="4">
                  <c:v>Outros custos variáveis</c:v>
                </c:pt>
              </c:strCache>
            </c:strRef>
          </c:cat>
          <c:val>
            <c:numRef>
              <c:f>'Análise do Ponto Equilibrio'!$F$13:$F$17</c:f>
              <c:numCache>
                <c:formatCode>_("R$ "* #,##0.00_);_("R$ "* \(#,##0.00\);_("R$ "* "-"??_);_(@_)</c:formatCode>
                <c:ptCount val="5"/>
                <c:pt idx="0">
                  <c:v>2</c:v>
                </c:pt>
                <c:pt idx="1">
                  <c:v>2.5</c:v>
                </c:pt>
                <c:pt idx="2">
                  <c:v>1.1000000000000001</c:v>
                </c:pt>
                <c:pt idx="3">
                  <c:v>0.8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F8-4BB3-89AE-5CEF0797E5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b="1"/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pt-BR"/>
              <a:t>Análise do ponto de Equilíbrio</a:t>
            </a:r>
          </a:p>
        </c:rich>
      </c:tx>
      <c:layout>
        <c:manualLayout>
          <c:xMode val="edge"/>
          <c:yMode val="edge"/>
          <c:x val="0.34641255605381166"/>
          <c:y val="1.948051948051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1838565022421"/>
          <c:y val="0.12824675324675325"/>
          <c:w val="0.66479820627802688"/>
          <c:h val="0.78733766233766234"/>
        </c:manualLayout>
      </c:layout>
      <c:lineChart>
        <c:grouping val="standard"/>
        <c:varyColors val="0"/>
        <c:ser>
          <c:idx val="0"/>
          <c:order val="0"/>
          <c:tx>
            <c:strRef>
              <c:f>'Análise do Ponto Equilibrio'!$B$97</c:f>
              <c:strCache>
                <c:ptCount val="1"/>
                <c:pt idx="0">
                  <c:v>Custos fixos no período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'Análise do Ponto Equilibrio'!$D$97:$N$97</c:f>
              <c:numCache>
                <c:formatCode>_("R$ "* #,##0_);_("R$ "* \(#,##0\);_("R$ "* "-"??_);_(@_)</c:formatCod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3E-4101-9195-FB611CF46437}"/>
            </c:ext>
          </c:extLst>
        </c:ser>
        <c:ser>
          <c:idx val="1"/>
          <c:order val="1"/>
          <c:tx>
            <c:strRef>
              <c:f>'Análise do Ponto Equilibrio'!$B$99</c:f>
              <c:strCache>
                <c:ptCount val="1"/>
                <c:pt idx="0">
                  <c:v>Total dos custos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'Análise do Ponto Equilibrio'!$D$99:$N$99</c:f>
              <c:numCache>
                <c:formatCode>_("R$ "* #,##0_);_("R$ "* \(#,##0\);_("R$ "* "-"??_);_(@_)</c:formatCode>
                <c:ptCount val="11"/>
                <c:pt idx="0">
                  <c:v>3400</c:v>
                </c:pt>
                <c:pt idx="1">
                  <c:v>4920</c:v>
                </c:pt>
                <c:pt idx="2">
                  <c:v>6440</c:v>
                </c:pt>
                <c:pt idx="3">
                  <c:v>7960</c:v>
                </c:pt>
                <c:pt idx="4">
                  <c:v>9480</c:v>
                </c:pt>
                <c:pt idx="5">
                  <c:v>11000</c:v>
                </c:pt>
                <c:pt idx="6">
                  <c:v>12520</c:v>
                </c:pt>
                <c:pt idx="7">
                  <c:v>14040</c:v>
                </c:pt>
                <c:pt idx="8">
                  <c:v>15560</c:v>
                </c:pt>
                <c:pt idx="9">
                  <c:v>17080</c:v>
                </c:pt>
                <c:pt idx="10">
                  <c:v>18600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E-4101-9195-FB611CF46437}"/>
            </c:ext>
          </c:extLst>
        </c:ser>
        <c:ser>
          <c:idx val="2"/>
          <c:order val="2"/>
          <c:tx>
            <c:strRef>
              <c:f>'Análise do Ponto Equilibrio'!$B$100</c:f>
              <c:strCache>
                <c:ptCount val="1"/>
                <c:pt idx="0">
                  <c:v>Total das vendas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val>
            <c:numRef>
              <c:f>'Análise do Ponto Equilibrio'!$D$100:$N$100</c:f>
              <c:numCache>
                <c:formatCode>_("R$ "* #,##0_);_("R$ "* \(#,##0\);_("R$ "* "-"??_);_(@_)</c:formatCode>
                <c:ptCount val="11"/>
                <c:pt idx="0">
                  <c:v>0</c:v>
                </c:pt>
                <c:pt idx="1">
                  <c:v>4000</c:v>
                </c:pt>
                <c:pt idx="2">
                  <c:v>8000</c:v>
                </c:pt>
                <c:pt idx="3">
                  <c:v>12000</c:v>
                </c:pt>
                <c:pt idx="4">
                  <c:v>16000</c:v>
                </c:pt>
                <c:pt idx="5">
                  <c:v>20000</c:v>
                </c:pt>
                <c:pt idx="6">
                  <c:v>24000</c:v>
                </c:pt>
                <c:pt idx="7">
                  <c:v>28000</c:v>
                </c:pt>
                <c:pt idx="8">
                  <c:v>32000</c:v>
                </c:pt>
                <c:pt idx="9">
                  <c:v>36000</c:v>
                </c:pt>
                <c:pt idx="10">
                  <c:v>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E-4101-9195-FB611CF46437}"/>
            </c:ext>
          </c:extLst>
        </c:ser>
        <c:ser>
          <c:idx val="3"/>
          <c:order val="3"/>
          <c:tx>
            <c:strRef>
              <c:f>'Análise do Ponto Equilibrio'!$B$101</c:f>
              <c:strCache>
                <c:ptCount val="1"/>
                <c:pt idx="0">
                  <c:v>Lucro ou prejuízo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'Análise do Ponto Equilibrio'!$D$101:$N$101</c:f>
              <c:numCache>
                <c:formatCode>_("R$ "* #,##0_);_("R$ "* \(#,##0\);_("R$ "* "-"??_);_(@_)</c:formatCode>
                <c:ptCount val="11"/>
                <c:pt idx="0">
                  <c:v>-3400</c:v>
                </c:pt>
                <c:pt idx="1">
                  <c:v>-920</c:v>
                </c:pt>
                <c:pt idx="2">
                  <c:v>1560</c:v>
                </c:pt>
                <c:pt idx="3">
                  <c:v>4040</c:v>
                </c:pt>
                <c:pt idx="4">
                  <c:v>6520</c:v>
                </c:pt>
                <c:pt idx="5">
                  <c:v>9000</c:v>
                </c:pt>
                <c:pt idx="6">
                  <c:v>11480</c:v>
                </c:pt>
                <c:pt idx="7">
                  <c:v>13960</c:v>
                </c:pt>
                <c:pt idx="8">
                  <c:v>16440</c:v>
                </c:pt>
                <c:pt idx="9">
                  <c:v>18920</c:v>
                </c:pt>
                <c:pt idx="10">
                  <c:v>21400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3E-4101-9195-FB611CF46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7248"/>
        <c:axId val="257559168"/>
      </c:lineChart>
      <c:catAx>
        <c:axId val="2575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Volume de vendas em</a:t>
                </a:r>
                <a:r>
                  <a:rPr lang="en-US" baseline="0"/>
                  <a:t> unidades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340807174887892"/>
              <c:y val="0.933441558441558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755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55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R$ &quot;* #,##0_);_(&quot;R$ &quot;* \(#,##0\);_(&quot;R$ 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75572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0089686098656"/>
          <c:y val="0.45129870129870131"/>
          <c:w val="0.18834080717488788"/>
          <c:h val="0.137987012987012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zoomScale="91" workbookViewId="0"/>
  </sheetViews>
  <sheetProtection algorithmName="SHA-512" hashValue="C/Y/y40p4A+ngowhIAAmVsgIvBHSR96B9ci/WtlMxNbAKyDbXyW2hr0c7sGf5JPFJqqm2hhedBzg3P+uBdpF1g==" saltValue="uMaQKVUujCELdLhg1jlkag==" spinCount="100000" content="1" objects="1"/>
  <pageMargins left="0.78740157499999996" right="0.78740157499999996" top="0.984251969" bottom="0.984251969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330200</xdr:colOff>
      <xdr:row>5</xdr:row>
      <xdr:rowOff>76200</xdr:rowOff>
    </xdr:from>
    <xdr:to>
      <xdr:col>14</xdr:col>
      <xdr:colOff>76200</xdr:colOff>
      <xdr:row>20</xdr:row>
      <xdr:rowOff>165100</xdr:rowOff>
    </xdr:to>
    <xdr:graphicFrame macro="">
      <xdr:nvGraphicFramePr>
        <xdr:cNvPr id="103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635000</xdr:colOff>
      <xdr:row>21</xdr:row>
      <xdr:rowOff>257175</xdr:rowOff>
    </xdr:from>
    <xdr:to>
      <xdr:col>13</xdr:col>
      <xdr:colOff>739775</xdr:colOff>
      <xdr:row>37</xdr:row>
      <xdr:rowOff>88900</xdr:rowOff>
    </xdr:to>
    <xdr:graphicFrame macro="">
      <xdr:nvGraphicFramePr>
        <xdr:cNvPr id="103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1140114</xdr:colOff>
      <xdr:row>2</xdr:row>
      <xdr:rowOff>191738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991591" cy="711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478297" cy="585107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0.80741</cdr:x>
      <cdr:y>0</cdr:y>
    </cdr:from>
    <cdr:to>
      <cdr:x>1</cdr:x>
      <cdr:y>0.09967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45440" y="0"/>
          <a:ext cx="1632857" cy="58316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autoPageBreaks="0" fitToPage="1"/>
  </sheetPr>
  <dimension ref="A4:R101"/>
  <sheetViews>
    <sheetView showGridLines="0" showRowColHeaders="0" tabSelected="1" zoomScale="66" zoomScaleNormal="66" workbookViewId="0">
      <selection activeCell="D2" sqref="D2"/>
    </sheetView>
  </sheetViews>
  <sheetFormatPr defaultRowHeight="21" x14ac:dyDescent="0.35"/>
  <cols>
    <col min="1" max="1" width="12.7109375" style="1" customWidth="1"/>
    <col min="2" max="2" width="33.140625" style="1" bestFit="1" customWidth="1"/>
    <col min="3" max="3" width="9.7109375" style="1" customWidth="1"/>
    <col min="4" max="5" width="12.7109375" style="1" customWidth="1"/>
    <col min="6" max="6" width="29.5703125" style="2" customWidth="1"/>
    <col min="7" max="7" width="20.140625" style="29" bestFit="1" customWidth="1"/>
    <col min="8" max="8" width="12.7109375" style="2" customWidth="1"/>
    <col min="9" max="14" width="12.7109375" style="1" customWidth="1"/>
    <col min="15" max="16384" width="9.140625" style="1"/>
  </cols>
  <sheetData>
    <row r="4" spans="1:18" ht="31.5" x14ac:dyDescent="0.5">
      <c r="A4" s="3"/>
      <c r="B4" s="56" t="s">
        <v>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x14ac:dyDescent="0.35">
      <c r="A5" s="3"/>
      <c r="B5" s="4"/>
      <c r="C5" s="4"/>
      <c r="D5" s="5"/>
      <c r="E5" s="5"/>
      <c r="F5" s="5"/>
      <c r="G5" s="30"/>
      <c r="H5" s="6"/>
    </row>
    <row r="6" spans="1:18" s="11" customFormat="1" x14ac:dyDescent="0.35">
      <c r="A6" s="7"/>
      <c r="B6" s="8"/>
      <c r="C6" s="8"/>
      <c r="D6" s="9"/>
      <c r="E6" s="9"/>
      <c r="F6" s="9"/>
      <c r="G6" s="31"/>
      <c r="H6" s="10"/>
    </row>
    <row r="7" spans="1:18" x14ac:dyDescent="0.35">
      <c r="A7" s="3"/>
      <c r="B7" s="57" t="s">
        <v>7</v>
      </c>
      <c r="C7" s="57"/>
      <c r="D7" s="57"/>
      <c r="E7" s="57"/>
      <c r="F7" s="3"/>
      <c r="G7" s="32"/>
      <c r="H7" s="13"/>
    </row>
    <row r="8" spans="1:18" x14ac:dyDescent="0.35">
      <c r="A8" s="3"/>
      <c r="B8" s="14"/>
      <c r="C8" s="14" t="s">
        <v>9</v>
      </c>
      <c r="E8" s="3"/>
      <c r="F8" s="46">
        <v>20</v>
      </c>
      <c r="G8" s="33"/>
    </row>
    <row r="9" spans="1:18" x14ac:dyDescent="0.35">
      <c r="A9" s="3"/>
      <c r="B9" s="14"/>
      <c r="C9" s="14" t="s">
        <v>10</v>
      </c>
      <c r="E9" s="3"/>
      <c r="F9" s="47">
        <v>2000</v>
      </c>
      <c r="G9" s="34"/>
    </row>
    <row r="10" spans="1:18" x14ac:dyDescent="0.35">
      <c r="B10" s="15"/>
      <c r="C10" s="16" t="s">
        <v>5</v>
      </c>
      <c r="G10" s="35">
        <f>IF(OR(Sales_price_unit&lt;&gt;0,Sales_volume_units&lt;&gt;0),Sales_price_unit*Sales_volume_units,0)</f>
        <v>40000</v>
      </c>
    </row>
    <row r="11" spans="1:18" ht="15.75" customHeight="1" x14ac:dyDescent="0.35">
      <c r="A11" s="3"/>
      <c r="B11" s="14"/>
      <c r="C11" s="14"/>
      <c r="D11" s="3"/>
      <c r="E11" s="3"/>
      <c r="F11" s="12"/>
      <c r="G11" s="32"/>
    </row>
    <row r="12" spans="1:18" ht="15.75" customHeight="1" x14ac:dyDescent="0.35">
      <c r="A12" s="3"/>
      <c r="B12" s="57" t="s">
        <v>8</v>
      </c>
      <c r="C12" s="57"/>
      <c r="D12" s="57"/>
      <c r="E12" s="57"/>
      <c r="F12" s="12"/>
      <c r="G12" s="32"/>
    </row>
    <row r="13" spans="1:18" x14ac:dyDescent="0.35">
      <c r="A13" s="3"/>
      <c r="B13" s="14"/>
      <c r="C13" s="14" t="s">
        <v>11</v>
      </c>
      <c r="E13" s="3"/>
      <c r="F13" s="48">
        <v>2</v>
      </c>
      <c r="G13" s="32"/>
    </row>
    <row r="14" spans="1:18" x14ac:dyDescent="0.35">
      <c r="A14" s="3"/>
      <c r="B14" s="14"/>
      <c r="C14" s="14" t="s">
        <v>12</v>
      </c>
      <c r="E14" s="3"/>
      <c r="F14" s="48">
        <v>2.5</v>
      </c>
      <c r="G14" s="32"/>
    </row>
    <row r="15" spans="1:18" x14ac:dyDescent="0.35">
      <c r="A15" s="3"/>
      <c r="B15" s="14"/>
      <c r="C15" s="14" t="s">
        <v>13</v>
      </c>
      <c r="E15" s="3"/>
      <c r="F15" s="48">
        <v>1.1000000000000001</v>
      </c>
      <c r="G15" s="32"/>
    </row>
    <row r="16" spans="1:18" x14ac:dyDescent="0.35">
      <c r="A16" s="3"/>
      <c r="B16" s="14"/>
      <c r="C16" s="14" t="s">
        <v>14</v>
      </c>
      <c r="E16" s="3"/>
      <c r="F16" s="48">
        <v>0.8</v>
      </c>
      <c r="G16" s="32"/>
    </row>
    <row r="17" spans="1:8" x14ac:dyDescent="0.35">
      <c r="A17" s="3"/>
      <c r="B17" s="14"/>
      <c r="C17" s="14" t="s">
        <v>15</v>
      </c>
      <c r="E17" s="3"/>
      <c r="F17" s="48">
        <v>1.2</v>
      </c>
      <c r="G17" s="32"/>
    </row>
    <row r="18" spans="1:8" x14ac:dyDescent="0.35">
      <c r="A18" s="3"/>
      <c r="B18" s="14"/>
      <c r="C18" s="17" t="s">
        <v>16</v>
      </c>
      <c r="E18" s="3"/>
      <c r="F18" s="28">
        <f>IF(SUM(Variable_costs_unit),SUM(Variable_costs_unit),0)</f>
        <v>7.6</v>
      </c>
      <c r="G18" s="36"/>
    </row>
    <row r="19" spans="1:8" ht="21.75" thickBot="1" x14ac:dyDescent="0.4">
      <c r="A19" s="3"/>
      <c r="B19" s="14"/>
      <c r="C19" s="17" t="s">
        <v>17</v>
      </c>
      <c r="E19" s="3"/>
      <c r="F19" s="18"/>
      <c r="G19" s="37">
        <f>IF(Variable_Unit_Cost,Variable_Unit_Cost*Sales_volume_units,0)</f>
        <v>15200</v>
      </c>
    </row>
    <row r="20" spans="1:8" x14ac:dyDescent="0.35">
      <c r="A20" s="3"/>
      <c r="B20" s="14"/>
      <c r="C20" s="17"/>
      <c r="E20" s="3"/>
      <c r="F20" s="18"/>
      <c r="G20" s="38"/>
      <c r="H20" s="1"/>
    </row>
    <row r="21" spans="1:8" x14ac:dyDescent="0.35">
      <c r="A21" s="3"/>
      <c r="B21" s="14"/>
      <c r="C21" s="17" t="s">
        <v>18</v>
      </c>
      <c r="E21" s="3"/>
      <c r="F21" s="41">
        <f>IF(Sales_price_unit&gt;0,MAX(0,Sales_price_unit-Variable_Unit_Cost),0)</f>
        <v>12.4</v>
      </c>
      <c r="G21" s="42"/>
      <c r="H21" s="1"/>
    </row>
    <row r="22" spans="1:8" x14ac:dyDescent="0.35">
      <c r="A22" s="3"/>
      <c r="B22" s="14"/>
      <c r="C22" s="17" t="s">
        <v>37</v>
      </c>
      <c r="E22" s="3"/>
      <c r="F22" s="24"/>
      <c r="G22" s="43">
        <f>IF(OR(Total_Sales&lt;&gt;0,Total_variable&lt;&gt;0),Total_Sales-Total_variable,0)</f>
        <v>24800</v>
      </c>
      <c r="H22" s="1"/>
    </row>
    <row r="23" spans="1:8" x14ac:dyDescent="0.35">
      <c r="A23" s="3"/>
      <c r="B23" s="14"/>
      <c r="C23" s="14"/>
      <c r="D23" s="19"/>
      <c r="E23" s="3"/>
      <c r="F23" s="12"/>
      <c r="G23" s="38"/>
      <c r="H23" s="1"/>
    </row>
    <row r="24" spans="1:8" x14ac:dyDescent="0.35">
      <c r="A24" s="3"/>
      <c r="B24" s="57" t="s">
        <v>36</v>
      </c>
      <c r="C24" s="57"/>
      <c r="D24" s="57"/>
      <c r="E24" s="57"/>
      <c r="F24" s="20"/>
      <c r="G24" s="32"/>
      <c r="H24" s="1"/>
    </row>
    <row r="25" spans="1:8" x14ac:dyDescent="0.35">
      <c r="A25" s="3"/>
      <c r="B25" s="14"/>
      <c r="C25" s="14" t="s">
        <v>19</v>
      </c>
      <c r="E25" s="3"/>
      <c r="F25" s="49">
        <v>1200</v>
      </c>
      <c r="G25" s="39"/>
      <c r="H25" s="1"/>
    </row>
    <row r="26" spans="1:8" x14ac:dyDescent="0.35">
      <c r="A26" s="3"/>
      <c r="B26" s="14"/>
      <c r="C26" s="14" t="s">
        <v>20</v>
      </c>
      <c r="E26" s="3"/>
      <c r="F26" s="49">
        <v>500</v>
      </c>
      <c r="G26" s="39"/>
      <c r="H26" s="1"/>
    </row>
    <row r="27" spans="1:8" x14ac:dyDescent="0.35">
      <c r="A27" s="3"/>
      <c r="B27" s="14"/>
      <c r="C27" s="14" t="s">
        <v>21</v>
      </c>
      <c r="E27" s="3"/>
      <c r="F27" s="50">
        <v>150</v>
      </c>
      <c r="G27" s="39"/>
      <c r="H27" s="1"/>
    </row>
    <row r="28" spans="1:8" x14ac:dyDescent="0.35">
      <c r="A28" s="3"/>
      <c r="B28" s="14"/>
      <c r="C28" s="14" t="s">
        <v>22</v>
      </c>
      <c r="E28" s="3"/>
      <c r="F28" s="51">
        <v>800</v>
      </c>
      <c r="G28" s="39"/>
      <c r="H28" s="1"/>
    </row>
    <row r="29" spans="1:8" x14ac:dyDescent="0.35">
      <c r="A29" s="3"/>
      <c r="B29" s="14"/>
      <c r="C29" s="14" t="s">
        <v>23</v>
      </c>
      <c r="E29" s="3"/>
      <c r="F29" s="52">
        <v>750</v>
      </c>
      <c r="G29" s="39"/>
      <c r="H29" s="1"/>
    </row>
    <row r="30" spans="1:8" ht="21.75" thickBot="1" x14ac:dyDescent="0.4">
      <c r="A30" s="3"/>
      <c r="B30" s="14"/>
      <c r="C30" s="17" t="s">
        <v>24</v>
      </c>
      <c r="E30" s="3"/>
      <c r="F30" s="12"/>
      <c r="G30" s="44">
        <f>IF(SUM(Fixed_costs)&lt;&gt;0,SUM(Fixed_costs),0)</f>
        <v>3400</v>
      </c>
      <c r="H30" s="1"/>
    </row>
    <row r="31" spans="1:8" ht="21.75" thickBot="1" x14ac:dyDescent="0.4">
      <c r="B31" s="15"/>
      <c r="C31" s="15"/>
      <c r="F31" s="12"/>
      <c r="G31" s="36"/>
      <c r="H31" s="1"/>
    </row>
    <row r="32" spans="1:8" ht="21.75" thickBot="1" x14ac:dyDescent="0.4">
      <c r="A32" s="3"/>
      <c r="B32" s="14"/>
      <c r="C32" s="17" t="s">
        <v>25</v>
      </c>
      <c r="E32" s="3"/>
      <c r="G32" s="45">
        <f>IF(OR(Gross_margin&lt;&gt;0,Total_fixed&lt;&gt;0),Gross_margin-Total_fixed,0)</f>
        <v>21400</v>
      </c>
      <c r="H32" s="1"/>
    </row>
    <row r="33" spans="2:7" x14ac:dyDescent="0.35">
      <c r="B33" s="15"/>
      <c r="C33" s="15"/>
      <c r="G33" s="36"/>
    </row>
    <row r="34" spans="2:7" x14ac:dyDescent="0.35">
      <c r="B34" s="15"/>
      <c r="C34" s="15"/>
      <c r="G34" s="36"/>
    </row>
    <row r="35" spans="2:7" x14ac:dyDescent="0.35">
      <c r="B35" s="15"/>
      <c r="C35" s="15"/>
      <c r="G35" s="36"/>
    </row>
    <row r="36" spans="2:7" x14ac:dyDescent="0.35">
      <c r="B36" s="15"/>
      <c r="C36" s="15"/>
      <c r="G36" s="36"/>
    </row>
    <row r="37" spans="2:7" x14ac:dyDescent="0.35">
      <c r="B37" s="15"/>
      <c r="C37" s="15"/>
      <c r="F37" s="21"/>
    </row>
    <row r="38" spans="2:7" x14ac:dyDescent="0.35">
      <c r="B38" s="15"/>
      <c r="C38" s="15"/>
      <c r="F38" s="21"/>
    </row>
    <row r="39" spans="2:7" x14ac:dyDescent="0.35">
      <c r="B39" s="15"/>
      <c r="C39" s="15"/>
      <c r="F39" s="21"/>
    </row>
    <row r="40" spans="2:7" x14ac:dyDescent="0.35">
      <c r="B40" s="15"/>
      <c r="C40" s="15"/>
      <c r="F40" s="21"/>
    </row>
    <row r="41" spans="2:7" x14ac:dyDescent="0.35">
      <c r="B41" s="15"/>
      <c r="C41" s="15"/>
      <c r="F41" s="21"/>
    </row>
    <row r="42" spans="2:7" x14ac:dyDescent="0.35">
      <c r="B42" s="15"/>
      <c r="C42" s="15"/>
      <c r="F42" s="21"/>
    </row>
    <row r="43" spans="2:7" x14ac:dyDescent="0.35">
      <c r="B43" s="15"/>
      <c r="C43" s="15"/>
      <c r="F43" s="21"/>
    </row>
    <row r="44" spans="2:7" x14ac:dyDescent="0.35">
      <c r="B44" s="15"/>
      <c r="C44" s="15"/>
      <c r="F44" s="21"/>
    </row>
    <row r="45" spans="2:7" x14ac:dyDescent="0.35">
      <c r="B45" s="15"/>
      <c r="C45" s="15"/>
      <c r="F45" s="21"/>
    </row>
    <row r="46" spans="2:7" x14ac:dyDescent="0.35">
      <c r="B46" s="15"/>
      <c r="C46" s="15"/>
      <c r="F46" s="21"/>
    </row>
    <row r="47" spans="2:7" x14ac:dyDescent="0.35">
      <c r="B47" s="15"/>
      <c r="C47" s="15"/>
      <c r="F47" s="21"/>
    </row>
    <row r="48" spans="2:7" x14ac:dyDescent="0.35">
      <c r="B48" s="15"/>
      <c r="C48" s="15"/>
      <c r="F48" s="21"/>
    </row>
    <row r="49" spans="2:6" x14ac:dyDescent="0.35">
      <c r="B49" s="15"/>
      <c r="C49" s="15"/>
      <c r="F49" s="21"/>
    </row>
    <row r="50" spans="2:6" x14ac:dyDescent="0.35">
      <c r="B50" s="15"/>
      <c r="C50" s="15"/>
      <c r="F50" s="21"/>
    </row>
    <row r="51" spans="2:6" x14ac:dyDescent="0.35">
      <c r="B51" s="15"/>
      <c r="C51" s="15"/>
      <c r="F51" s="21"/>
    </row>
    <row r="52" spans="2:6" x14ac:dyDescent="0.35">
      <c r="B52" s="15"/>
      <c r="C52" s="15"/>
      <c r="F52" s="21"/>
    </row>
    <row r="53" spans="2:6" x14ac:dyDescent="0.35">
      <c r="B53" s="15"/>
      <c r="C53" s="15"/>
      <c r="F53" s="21"/>
    </row>
    <row r="54" spans="2:6" x14ac:dyDescent="0.35">
      <c r="B54" s="15"/>
      <c r="C54" s="15"/>
      <c r="F54" s="21"/>
    </row>
    <row r="55" spans="2:6" x14ac:dyDescent="0.35">
      <c r="B55" s="15"/>
      <c r="C55" s="15"/>
      <c r="F55" s="21"/>
    </row>
    <row r="56" spans="2:6" x14ac:dyDescent="0.35">
      <c r="B56" s="15"/>
      <c r="C56" s="15"/>
      <c r="F56" s="21"/>
    </row>
    <row r="57" spans="2:6" x14ac:dyDescent="0.35">
      <c r="B57" s="15"/>
      <c r="C57" s="15"/>
      <c r="F57" s="21"/>
    </row>
    <row r="58" spans="2:6" x14ac:dyDescent="0.35">
      <c r="B58" s="15"/>
      <c r="C58" s="15"/>
      <c r="F58" s="21"/>
    </row>
    <row r="59" spans="2:6" x14ac:dyDescent="0.35">
      <c r="B59" s="15"/>
      <c r="C59" s="15"/>
      <c r="F59" s="21"/>
    </row>
    <row r="60" spans="2:6" x14ac:dyDescent="0.35">
      <c r="B60" s="15"/>
      <c r="C60" s="15"/>
      <c r="F60" s="21"/>
    </row>
    <row r="61" spans="2:6" x14ac:dyDescent="0.35">
      <c r="B61" s="15"/>
      <c r="C61" s="15"/>
      <c r="F61" s="21"/>
    </row>
    <row r="62" spans="2:6" x14ac:dyDescent="0.35">
      <c r="B62" s="15"/>
      <c r="C62" s="15"/>
      <c r="F62" s="21"/>
    </row>
    <row r="63" spans="2:6" x14ac:dyDescent="0.35">
      <c r="B63" s="15"/>
      <c r="C63" s="15"/>
      <c r="F63" s="21"/>
    </row>
    <row r="64" spans="2:6" x14ac:dyDescent="0.35">
      <c r="B64" s="15"/>
      <c r="C64" s="15"/>
      <c r="F64" s="21"/>
    </row>
    <row r="65" spans="2:6" x14ac:dyDescent="0.35">
      <c r="B65" s="15"/>
      <c r="C65" s="15"/>
      <c r="F65" s="21"/>
    </row>
    <row r="66" spans="2:6" x14ac:dyDescent="0.35">
      <c r="B66" s="15"/>
      <c r="C66" s="15"/>
      <c r="F66" s="21"/>
    </row>
    <row r="67" spans="2:6" x14ac:dyDescent="0.35">
      <c r="B67" s="15"/>
      <c r="C67" s="15"/>
      <c r="F67" s="21"/>
    </row>
    <row r="68" spans="2:6" x14ac:dyDescent="0.35">
      <c r="B68" s="15"/>
      <c r="C68" s="15"/>
      <c r="F68" s="21"/>
    </row>
    <row r="69" spans="2:6" x14ac:dyDescent="0.35">
      <c r="B69" s="15"/>
      <c r="C69" s="15"/>
      <c r="F69" s="21"/>
    </row>
    <row r="70" spans="2:6" x14ac:dyDescent="0.35">
      <c r="B70" s="15"/>
      <c r="C70" s="15"/>
      <c r="F70" s="21"/>
    </row>
    <row r="71" spans="2:6" x14ac:dyDescent="0.35">
      <c r="B71" s="15"/>
      <c r="C71" s="15"/>
      <c r="F71" s="21"/>
    </row>
    <row r="72" spans="2:6" x14ac:dyDescent="0.35">
      <c r="B72" s="15"/>
      <c r="C72" s="15"/>
      <c r="F72" s="21"/>
    </row>
    <row r="73" spans="2:6" x14ac:dyDescent="0.35">
      <c r="B73" s="15"/>
      <c r="C73" s="15"/>
      <c r="F73" s="21"/>
    </row>
    <row r="74" spans="2:6" x14ac:dyDescent="0.35">
      <c r="B74" s="15"/>
      <c r="C74" s="15"/>
      <c r="F74" s="21"/>
    </row>
    <row r="75" spans="2:6" x14ac:dyDescent="0.35">
      <c r="B75" s="15"/>
      <c r="C75" s="15"/>
      <c r="F75" s="21"/>
    </row>
    <row r="76" spans="2:6" x14ac:dyDescent="0.35">
      <c r="B76" s="15"/>
      <c r="C76" s="15"/>
      <c r="F76" s="21"/>
    </row>
    <row r="77" spans="2:6" x14ac:dyDescent="0.35">
      <c r="B77" s="15"/>
      <c r="C77" s="15"/>
      <c r="F77" s="21"/>
    </row>
    <row r="78" spans="2:6" x14ac:dyDescent="0.35">
      <c r="B78" s="15"/>
      <c r="C78" s="15"/>
      <c r="F78" s="21"/>
    </row>
    <row r="79" spans="2:6" x14ac:dyDescent="0.35">
      <c r="B79" s="15"/>
      <c r="C79" s="15"/>
      <c r="F79" s="21"/>
    </row>
    <row r="80" spans="2:6" x14ac:dyDescent="0.35">
      <c r="B80" s="15"/>
      <c r="C80" s="15"/>
      <c r="F80" s="21"/>
    </row>
    <row r="81" spans="2:14" x14ac:dyDescent="0.35">
      <c r="B81" s="15"/>
      <c r="C81" s="15"/>
      <c r="F81" s="21"/>
    </row>
    <row r="82" spans="2:14" x14ac:dyDescent="0.35">
      <c r="B82" s="15"/>
      <c r="C82" s="15"/>
      <c r="F82" s="21"/>
    </row>
    <row r="83" spans="2:14" x14ac:dyDescent="0.35">
      <c r="B83" s="15"/>
      <c r="C83" s="15"/>
      <c r="F83" s="21"/>
    </row>
    <row r="84" spans="2:14" x14ac:dyDescent="0.35">
      <c r="B84" s="15"/>
      <c r="C84" s="15"/>
      <c r="F84" s="21"/>
    </row>
    <row r="85" spans="2:14" x14ac:dyDescent="0.35">
      <c r="B85" s="15"/>
      <c r="C85" s="15"/>
      <c r="F85" s="21"/>
    </row>
    <row r="86" spans="2:14" x14ac:dyDescent="0.35">
      <c r="B86" s="15"/>
      <c r="C86" s="15"/>
      <c r="F86" s="21"/>
    </row>
    <row r="87" spans="2:14" x14ac:dyDescent="0.35">
      <c r="B87" s="15"/>
      <c r="C87" s="15"/>
      <c r="F87" s="21"/>
    </row>
    <row r="88" spans="2:14" x14ac:dyDescent="0.35">
      <c r="B88" s="15"/>
      <c r="C88" s="15"/>
      <c r="F88" s="21"/>
    </row>
    <row r="89" spans="2:14" x14ac:dyDescent="0.35">
      <c r="B89" s="15"/>
      <c r="C89" s="15"/>
      <c r="F89" s="21"/>
    </row>
    <row r="90" spans="2:14" x14ac:dyDescent="0.35">
      <c r="B90" s="15"/>
      <c r="C90" s="15"/>
      <c r="F90" s="21"/>
    </row>
    <row r="91" spans="2:14" x14ac:dyDescent="0.35">
      <c r="B91" s="15"/>
      <c r="C91" s="15"/>
      <c r="F91" s="21"/>
    </row>
    <row r="92" spans="2:14" x14ac:dyDescent="0.35">
      <c r="B92" s="21" t="s">
        <v>33</v>
      </c>
      <c r="C92" s="21"/>
      <c r="D92" s="21"/>
      <c r="E92" s="21"/>
      <c r="G92" s="39"/>
      <c r="H92" s="1"/>
    </row>
    <row r="93" spans="2:14" x14ac:dyDescent="0.35">
      <c r="B93" s="22" t="s">
        <v>34</v>
      </c>
      <c r="C93" s="22"/>
      <c r="F93" s="23">
        <f>IF(AND(Unit_contrib_margin&gt;0,Total_fixed&gt;0),Total_fixed/Unit_contrib_margin,"")</f>
        <v>274.19354838709677</v>
      </c>
      <c r="G93" s="40"/>
      <c r="H93" s="1"/>
      <c r="J93" s="24"/>
    </row>
    <row r="94" spans="2:14" x14ac:dyDescent="0.35">
      <c r="B94" s="22" t="s">
        <v>35</v>
      </c>
      <c r="C94" s="22"/>
      <c r="F94" s="24"/>
      <c r="G94" s="40"/>
      <c r="H94" s="1"/>
      <c r="J94" s="24"/>
    </row>
    <row r="95" spans="2:14" ht="15.75" x14ac:dyDescent="0.25">
      <c r="B95" s="15" t="s">
        <v>26</v>
      </c>
      <c r="C95" s="15"/>
      <c r="D95" s="25">
        <f>IF(Sales_volume_units,Sales_volume_units*0,0)</f>
        <v>0</v>
      </c>
      <c r="E95" s="25">
        <f>IF(Sales_volume_units,Sales_volume_units*0.1,0)</f>
        <v>200</v>
      </c>
      <c r="F95" s="25">
        <f>IF(Sales_volume_units,Sales_volume_units*0.2,0)</f>
        <v>400</v>
      </c>
      <c r="G95" s="25">
        <f>IF(Sales_volume_units,Sales_volume_units*0.3,0)</f>
        <v>600</v>
      </c>
      <c r="H95" s="25">
        <f>IF(Sales_volume_units,Sales_volume_units*0.4,0)</f>
        <v>800</v>
      </c>
      <c r="I95" s="25">
        <f>IF(Sales_volume_units,Sales_volume_units*0.5,0)</f>
        <v>1000</v>
      </c>
      <c r="J95" s="25">
        <f>IF(Sales_volume_units,Sales_volume_units*0.6,0)</f>
        <v>1200</v>
      </c>
      <c r="K95" s="25">
        <f>IF(Sales_volume_units,Sales_volume_units*0.7,0)</f>
        <v>1400</v>
      </c>
      <c r="L95" s="25">
        <f>IF(Sales_volume_units,Sales_volume_units*0.8,0)</f>
        <v>1600</v>
      </c>
      <c r="M95" s="25">
        <f>IF(Sales_volume_units,Sales_volume_units*0.9,0)</f>
        <v>1800</v>
      </c>
      <c r="N95" s="25">
        <f>Sales_volume_units</f>
        <v>2000</v>
      </c>
    </row>
    <row r="96" spans="2:14" ht="15.75" x14ac:dyDescent="0.25">
      <c r="B96" s="15" t="s">
        <v>27</v>
      </c>
      <c r="C96" s="15"/>
      <c r="D96" s="26">
        <f t="shared" ref="D96:N96" si="0">Sales_price_unit</f>
        <v>20</v>
      </c>
      <c r="E96" s="26">
        <f t="shared" si="0"/>
        <v>20</v>
      </c>
      <c r="F96" s="26">
        <f t="shared" si="0"/>
        <v>20</v>
      </c>
      <c r="G96" s="26">
        <f t="shared" si="0"/>
        <v>20</v>
      </c>
      <c r="H96" s="26">
        <f t="shared" si="0"/>
        <v>20</v>
      </c>
      <c r="I96" s="26">
        <f t="shared" si="0"/>
        <v>20</v>
      </c>
      <c r="J96" s="26">
        <f t="shared" si="0"/>
        <v>20</v>
      </c>
      <c r="K96" s="26">
        <f t="shared" si="0"/>
        <v>20</v>
      </c>
      <c r="L96" s="26">
        <f t="shared" si="0"/>
        <v>20</v>
      </c>
      <c r="M96" s="26">
        <f t="shared" si="0"/>
        <v>20</v>
      </c>
      <c r="N96" s="26">
        <f t="shared" si="0"/>
        <v>20</v>
      </c>
    </row>
    <row r="97" spans="2:14" ht="15.75" x14ac:dyDescent="0.25">
      <c r="B97" s="15" t="s">
        <v>28</v>
      </c>
      <c r="C97" s="15"/>
      <c r="D97" s="53">
        <f t="shared" ref="D97:N97" si="1">Total_fixed</f>
        <v>3400</v>
      </c>
      <c r="E97" s="53">
        <f t="shared" si="1"/>
        <v>3400</v>
      </c>
      <c r="F97" s="53">
        <f t="shared" si="1"/>
        <v>3400</v>
      </c>
      <c r="G97" s="53">
        <f t="shared" si="1"/>
        <v>3400</v>
      </c>
      <c r="H97" s="53">
        <f t="shared" si="1"/>
        <v>3400</v>
      </c>
      <c r="I97" s="53">
        <f t="shared" si="1"/>
        <v>3400</v>
      </c>
      <c r="J97" s="53">
        <f t="shared" si="1"/>
        <v>3400</v>
      </c>
      <c r="K97" s="53">
        <f t="shared" si="1"/>
        <v>3400</v>
      </c>
      <c r="L97" s="53">
        <f t="shared" si="1"/>
        <v>3400</v>
      </c>
      <c r="M97" s="53">
        <f t="shared" si="1"/>
        <v>3400</v>
      </c>
      <c r="N97" s="53">
        <f t="shared" si="1"/>
        <v>3400</v>
      </c>
    </row>
    <row r="98" spans="2:14" ht="15.75" x14ac:dyDescent="0.25">
      <c r="B98" s="27" t="s">
        <v>29</v>
      </c>
      <c r="C98" s="27"/>
      <c r="D98" s="53">
        <f t="shared" ref="D98:N98" si="2">Variable_Unit_Cost*D95</f>
        <v>0</v>
      </c>
      <c r="E98" s="53">
        <f t="shared" si="2"/>
        <v>1520</v>
      </c>
      <c r="F98" s="53">
        <f t="shared" si="2"/>
        <v>3040</v>
      </c>
      <c r="G98" s="53">
        <f t="shared" si="2"/>
        <v>4560</v>
      </c>
      <c r="H98" s="53">
        <f t="shared" si="2"/>
        <v>6080</v>
      </c>
      <c r="I98" s="53">
        <f t="shared" si="2"/>
        <v>7600</v>
      </c>
      <c r="J98" s="53">
        <f t="shared" si="2"/>
        <v>9120</v>
      </c>
      <c r="K98" s="53">
        <f t="shared" si="2"/>
        <v>10640</v>
      </c>
      <c r="L98" s="53">
        <f t="shared" si="2"/>
        <v>12160</v>
      </c>
      <c r="M98" s="53">
        <f t="shared" si="2"/>
        <v>13680</v>
      </c>
      <c r="N98" s="53">
        <f t="shared" si="2"/>
        <v>15200</v>
      </c>
    </row>
    <row r="99" spans="2:14" ht="15.75" x14ac:dyDescent="0.25">
      <c r="B99" s="27" t="s">
        <v>30</v>
      </c>
      <c r="C99" s="27"/>
      <c r="D99" s="53">
        <f t="shared" ref="D99:N99" si="3">SUM(D97:D98)</f>
        <v>3400</v>
      </c>
      <c r="E99" s="53">
        <f t="shared" si="3"/>
        <v>4920</v>
      </c>
      <c r="F99" s="53">
        <f t="shared" si="3"/>
        <v>6440</v>
      </c>
      <c r="G99" s="53">
        <f t="shared" si="3"/>
        <v>7960</v>
      </c>
      <c r="H99" s="53">
        <f t="shared" si="3"/>
        <v>9480</v>
      </c>
      <c r="I99" s="53">
        <f t="shared" si="3"/>
        <v>11000</v>
      </c>
      <c r="J99" s="53">
        <f t="shared" si="3"/>
        <v>12520</v>
      </c>
      <c r="K99" s="53">
        <f t="shared" si="3"/>
        <v>14040</v>
      </c>
      <c r="L99" s="53">
        <f t="shared" si="3"/>
        <v>15560</v>
      </c>
      <c r="M99" s="53">
        <f t="shared" si="3"/>
        <v>17080</v>
      </c>
      <c r="N99" s="53">
        <f t="shared" si="3"/>
        <v>18600</v>
      </c>
    </row>
    <row r="100" spans="2:14" ht="16.5" thickBot="1" x14ac:dyDescent="0.3">
      <c r="B100" s="15" t="s">
        <v>31</v>
      </c>
      <c r="C100" s="15"/>
      <c r="D100" s="54">
        <f t="shared" ref="D100:N100" si="4">D96*D95</f>
        <v>0</v>
      </c>
      <c r="E100" s="54">
        <f t="shared" si="4"/>
        <v>4000</v>
      </c>
      <c r="F100" s="54">
        <f t="shared" si="4"/>
        <v>8000</v>
      </c>
      <c r="G100" s="54">
        <f t="shared" si="4"/>
        <v>12000</v>
      </c>
      <c r="H100" s="54">
        <f t="shared" si="4"/>
        <v>16000</v>
      </c>
      <c r="I100" s="54">
        <f t="shared" si="4"/>
        <v>20000</v>
      </c>
      <c r="J100" s="54">
        <f t="shared" si="4"/>
        <v>24000</v>
      </c>
      <c r="K100" s="54">
        <f t="shared" si="4"/>
        <v>28000</v>
      </c>
      <c r="L100" s="54">
        <f t="shared" si="4"/>
        <v>32000</v>
      </c>
      <c r="M100" s="54">
        <f t="shared" si="4"/>
        <v>36000</v>
      </c>
      <c r="N100" s="54">
        <f t="shared" si="4"/>
        <v>40000</v>
      </c>
    </row>
    <row r="101" spans="2:14" ht="15.75" x14ac:dyDescent="0.25">
      <c r="B101" s="27" t="s">
        <v>32</v>
      </c>
      <c r="C101" s="27"/>
      <c r="D101" s="55">
        <f t="shared" ref="D101:N101" si="5">D100-D99</f>
        <v>-3400</v>
      </c>
      <c r="E101" s="55">
        <f t="shared" si="5"/>
        <v>-920</v>
      </c>
      <c r="F101" s="55">
        <f t="shared" si="5"/>
        <v>1560</v>
      </c>
      <c r="G101" s="55">
        <f t="shared" si="5"/>
        <v>4040</v>
      </c>
      <c r="H101" s="55">
        <f t="shared" si="5"/>
        <v>6520</v>
      </c>
      <c r="I101" s="55">
        <f t="shared" si="5"/>
        <v>9000</v>
      </c>
      <c r="J101" s="55">
        <f t="shared" si="5"/>
        <v>11480</v>
      </c>
      <c r="K101" s="55">
        <f t="shared" si="5"/>
        <v>13960</v>
      </c>
      <c r="L101" s="55">
        <f t="shared" si="5"/>
        <v>16440</v>
      </c>
      <c r="M101" s="55">
        <f t="shared" si="5"/>
        <v>18920</v>
      </c>
      <c r="N101" s="55">
        <f t="shared" si="5"/>
        <v>21400</v>
      </c>
    </row>
  </sheetData>
  <sheetProtection password="EFC6" sheet="1" objects="1" scenarios="1"/>
  <scenarios current="0" show="0" sqref="H30">
    <scenario name="Lower price" count="2" user="Sally Herigstad" comment="Created by SH on 2/18/2004">
      <inputCells r="F8" val="4" numFmtId="37"/>
      <inputCells r="F9" val="600" numFmtId="37"/>
    </scenario>
    <scenario name="Higher price" count="2" user="Sally Herigstad" comment="Created by SH on 2/18/2004">
      <inputCells r="F8" val="6" numFmtId="37"/>
      <inputCells r="F9" val="450" numFmtId="37"/>
    </scenario>
  </scenarios>
  <mergeCells count="4">
    <mergeCell ref="B4:R4"/>
    <mergeCell ref="B7:E7"/>
    <mergeCell ref="B12:E12"/>
    <mergeCell ref="B24:E24"/>
  </mergeCells>
  <phoneticPr fontId="0" type="noConversion"/>
  <dataValidations disablePrompts="1" count="3">
    <dataValidation type="decimal" allowBlank="1" showInputMessage="1" showErrorMessage="1" error="Please enter an amount between -10,000,000 and 10,000,000." sqref="F94 F23:F24 F104:F65596 G7 G5 G31 F30 G33:G36 F32 D98:N98 H105:H65596 J93:J94 G24 F11:F12 G11:G17">
      <formula1>-10000000</formula1>
      <formula2>10000000</formula2>
    </dataValidation>
    <dataValidation allowBlank="1" showInputMessage="1" showErrorMessage="1" error="Please enter an amount between -10,000,000 and 10,000,000." sqref="F93 G19:G23 G8:G10 H7 H5 F18:F22 G105:G65596 G30 F31 G32"/>
    <dataValidation type="decimal" allowBlank="1" showInputMessage="1" showErrorMessage="1" error="Please enter an amount between (10,000,000) and 10,000,000." sqref="F8 F13:F17 F25:F29 F9">
      <formula1>-10000000</formula1>
      <formula2>10000000</formula2>
    </dataValidation>
  </dataValidations>
  <printOptions horizontalCentered="1"/>
  <pageMargins left="0.65" right="0.65" top="0.8" bottom="0.8" header="0" footer="0"/>
  <pageSetup scale="7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15</vt:i4>
      </vt:variant>
    </vt:vector>
  </HeadingPairs>
  <TitlesOfParts>
    <vt:vector size="17" baseType="lpstr">
      <vt:lpstr>Análise do Ponto Equilibrio</vt:lpstr>
      <vt:lpstr>Grafico do Ponto de Equilíbrio</vt:lpstr>
      <vt:lpstr>Breakeven_point</vt:lpstr>
      <vt:lpstr>Company_name</vt:lpstr>
      <vt:lpstr>Fixed_costs</vt:lpstr>
      <vt:lpstr>Gross_margin</vt:lpstr>
      <vt:lpstr>Net_profit</vt:lpstr>
      <vt:lpstr>Sales_price_unit</vt:lpstr>
      <vt:lpstr>Sales_volume_units</vt:lpstr>
      <vt:lpstr>TemplatePrintArea</vt:lpstr>
      <vt:lpstr>Total_fixed</vt:lpstr>
      <vt:lpstr>Total_Sales</vt:lpstr>
      <vt:lpstr>Total_variable</vt:lpstr>
      <vt:lpstr>Unit_contrib_margin</vt:lpstr>
      <vt:lpstr>Variable_cost_unit</vt:lpstr>
      <vt:lpstr>Variable_costs_unit</vt:lpstr>
      <vt:lpstr>Variable_Unit_Cost</vt:lpstr>
    </vt:vector>
  </TitlesOfParts>
  <Company>TemplateZone by KMT Software,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Ponto de Equilíbrio</dc:title>
  <dc:creator>Luis Valini</dc:creator>
  <cp:keywords>Valini &amp; Associados</cp:keywords>
  <cp:lastModifiedBy>Valini &amp; Associados</cp:lastModifiedBy>
  <cp:lastPrinted>2004-02-26T17:05:16Z</cp:lastPrinted>
  <dcterms:created xsi:type="dcterms:W3CDTF">1997-03-01T10:49:21Z</dcterms:created>
  <dcterms:modified xsi:type="dcterms:W3CDTF">2017-06-13T21:13:12Z</dcterms:modified>
  <cp:category>Finanças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